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90" yWindow="195" windowWidth="12120" windowHeight="9120" firstSheet="3" activeTab="3"/>
  </bookViews>
  <sheets>
    <sheet name="FY2004" sheetId="1" r:id="rId1"/>
    <sheet name="Inflation" sheetId="2" r:id="rId2"/>
    <sheet name="FY2005" sheetId="3" r:id="rId3"/>
    <sheet name="FY2004-FY2005" sheetId="4" r:id="rId4"/>
  </sheets>
  <definedNames>
    <definedName name="_xlnm.Print_Area" localSheetId="0">'FY2004'!$A$1:$M$62</definedName>
    <definedName name="_xlnm.Print_Area" localSheetId="3">'FY2004-FY2005'!$A$1:$M$62</definedName>
    <definedName name="_xlnm.Print_Area" localSheetId="2">'FY2005'!$A$1:$M$62</definedName>
  </definedNames>
  <calcPr fullCalcOnLoad="1"/>
</workbook>
</file>

<file path=xl/sharedStrings.xml><?xml version="1.0" encoding="utf-8"?>
<sst xmlns="http://schemas.openxmlformats.org/spreadsheetml/2006/main" count="274" uniqueCount="94">
  <si>
    <t>DOE F 4620.1</t>
  </si>
  <si>
    <t>U.S. Department of Energy</t>
  </si>
  <si>
    <t>OMB Control No.</t>
  </si>
  <si>
    <t>(04-93)</t>
  </si>
  <si>
    <t>Budget Page</t>
  </si>
  <si>
    <t>1910-1400</t>
  </si>
  <si>
    <t>All Other Editions Are Obsolete</t>
  </si>
  <si>
    <t>(See reverse for Instructions)</t>
  </si>
  <si>
    <t>OMB Burden Disclosure</t>
  </si>
  <si>
    <t>Statement on Reverse</t>
  </si>
  <si>
    <t>ORGANIZATION</t>
  </si>
  <si>
    <t>Budget Page No:</t>
  </si>
  <si>
    <t>PRINCIPAL INVESTIGATOR/PROJECT DIRECTOR</t>
  </si>
  <si>
    <t>Requested Duration:</t>
  </si>
  <si>
    <t>(Months)</t>
  </si>
  <si>
    <t>A. SENIOR PERSONNEL: PI/PD, Co-PI's, Faculty and Other Senior Associates</t>
  </si>
  <si>
    <t>DOE Funded</t>
  </si>
  <si>
    <t xml:space="preserve">     (List each separately with title; A.6. show number in brackets)</t>
  </si>
  <si>
    <t>Person-mos.</t>
  </si>
  <si>
    <t>Funds Requested</t>
  </si>
  <si>
    <t>Funds Granted</t>
  </si>
  <si>
    <t>CAL</t>
  </si>
  <si>
    <t>ACAD</t>
  </si>
  <si>
    <t>SUMR</t>
  </si>
  <si>
    <t>by Applpicant</t>
  </si>
  <si>
    <t>by DOE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</si>
  <si>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</si>
  <si>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</si>
  <si>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</si>
  <si>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</si>
  <si>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</si>
  <si>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</si>
  <si>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</si>
  <si>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</si>
  <si>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2. (</t>
  </si>
  <si>
    <t>)  OTHER PROFESSIONAL (TECHNICIAN, PROGRAMMER, ETC.)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</si>
  <si>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</si>
  <si>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</si>
  <si>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</si>
  <si>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</si>
  <si>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</si>
  <si>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</si>
  <si>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</si>
  <si>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</si>
  <si>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</si>
  <si>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</si>
  <si>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</si>
  <si>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</si>
  <si>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</si>
  <si>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</si>
  <si>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</si>
  <si>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</si>
  <si>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</si>
  <si>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</si>
  <si>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</si>
  <si>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</si>
  <si>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</si>
  <si>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</si>
  <si>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</si>
  <si>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</si>
  <si>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</si>
  <si>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</si>
  <si>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</si>
  <si>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</si>
  <si>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</si>
  <si>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</si>
  <si>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MATERIALS AND SUPPLIES</t>
  </si>
  <si>
    <t>PUBLICATION COSTS/DOCUMENTATION/DISSEMINATION</t>
  </si>
  <si>
    <t>CONSULTANT SERVICES</t>
  </si>
  <si>
    <t>COMPUTER (ADPE) SERVICES</t>
  </si>
  <si>
    <t>SUBCONTRACTS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</si>
  <si>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</si>
  <si>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</si>
  <si>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</si>
  <si>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</si>
  <si>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</si>
  <si>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</si>
  <si>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</si>
  <si>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</si>
  <si>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</si>
  <si>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</si>
  <si>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</si>
  <si>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</si>
  <si>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FY2004</t>
  </si>
  <si>
    <t>Stanford Linear Accelerator Center</t>
  </si>
  <si>
    <t>6.8% on M&amp;S</t>
  </si>
  <si>
    <t>FY2005</t>
  </si>
  <si>
    <t>OTHER  (Graduate-Student tuition)</t>
  </si>
  <si>
    <t>OTHER (Graduate-Student tuition)</t>
  </si>
  <si>
    <t>R. Les Cottrell</t>
  </si>
  <si>
    <t>R. Les. Cottrell</t>
  </si>
  <si>
    <t>Inflation</t>
  </si>
  <si>
    <t>37% on labor and travel</t>
  </si>
  <si>
    <t>FY2004-FY2005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</si>
</sst>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"/>
    <numFmt numFmtId="166" formatCode="0.0"/>
    <numFmt numFmtId="167" formatCode="0.0%"/>
    <numFmt numFmtId="168" formatCode="0.000"/>
    <numFmt numFmtId="169" formatCode="&quot;$&quot;#,##0.000_);\(&quot;$&quot;#,##0.000\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0"/>
      <name val="Helv"/>
      <family val="0"/>
    </font>
    <font>
      <sz val="8"/>
      <name val="Helv"/>
      <family val="0"/>
    </font>
    <font>
      <sz val="8"/>
      <name val="Geneva"/>
      <family val="0"/>
    </font>
    <font>
      <sz val="6"/>
      <name val="Helv"/>
      <family val="0"/>
    </font>
    <font>
      <sz val="6"/>
      <name val="Geneva"/>
      <family val="0"/>
    </font>
    <font>
      <b/>
      <sz val="6"/>
      <name val="Helv"/>
      <family val="0"/>
    </font>
    <font>
      <b/>
      <sz val="8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i/>
      <sz val="6"/>
      <name val="Geneva"/>
      <family val="0"/>
    </font>
    <font>
      <b/>
      <sz val="12"/>
      <name val="Geneva"/>
      <family val="0"/>
    </font>
    <font>
      <b/>
      <sz val="8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left"/>
    </xf>
    <xf numFmtId="164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8" fillId="0" borderId="3" xfId="0" applyFont="1" applyBorder="1" applyAlignment="1">
      <alignment/>
    </xf>
    <xf numFmtId="164" fontId="0" fillId="0" borderId="3" xfId="0" applyNumberForma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5" fontId="0" fillId="0" borderId="0" xfId="0" applyNumberForma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right"/>
    </xf>
    <xf numFmtId="5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65" fontId="8" fillId="0" borderId="0" xfId="0" applyNumberFormat="1" applyFont="1" applyAlignment="1">
      <alignment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/>
    </xf>
    <xf numFmtId="6" fontId="8" fillId="0" borderId="0" xfId="0" applyNumberFormat="1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6" fontId="8" fillId="0" borderId="3" xfId="0" applyNumberFormat="1" applyFont="1" applyBorder="1" applyAlignment="1">
      <alignment/>
    </xf>
    <xf numFmtId="10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165" fontId="8" fillId="0" borderId="2" xfId="0" applyNumberFormat="1" applyFont="1" applyBorder="1" applyAlignment="1">
      <alignment horizontal="left"/>
    </xf>
    <xf numFmtId="10" fontId="8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5" fontId="8" fillId="1" borderId="3" xfId="0" applyNumberFormat="1" applyFont="1" applyFill="1" applyBorder="1" applyAlignment="1">
      <alignment/>
    </xf>
    <xf numFmtId="5" fontId="8" fillId="1" borderId="11" xfId="0" applyNumberFormat="1" applyFont="1" applyFill="1" applyBorder="1" applyAlignment="1">
      <alignment/>
    </xf>
    <xf numFmtId="5" fontId="8" fillId="1" borderId="5" xfId="0" applyNumberFormat="1" applyFont="1" applyFill="1" applyBorder="1" applyAlignment="1">
      <alignment/>
    </xf>
    <xf numFmtId="5" fontId="8" fillId="1" borderId="9" xfId="0" applyNumberFormat="1" applyFont="1" applyFill="1" applyBorder="1" applyAlignment="1">
      <alignment/>
    </xf>
    <xf numFmtId="10" fontId="8" fillId="0" borderId="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5" fontId="8" fillId="0" borderId="5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6" fontId="8" fillId="0" borderId="5" xfId="0" applyNumberFormat="1" applyFont="1" applyBorder="1" applyAlignment="1">
      <alignment/>
    </xf>
    <xf numFmtId="5" fontId="8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5" fontId="0" fillId="0" borderId="3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6" fontId="8" fillId="0" borderId="0" xfId="0" applyNumberFormat="1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2" fontId="12" fillId="1" borderId="13" xfId="0" applyNumberFormat="1" applyFont="1" applyFill="1" applyBorder="1" applyAlignment="1">
      <alignment horizontal="right"/>
    </xf>
    <xf numFmtId="2" fontId="12" fillId="1" borderId="13" xfId="0" applyNumberFormat="1" applyFont="1" applyFill="1" applyBorder="1" applyAlignment="1">
      <alignment/>
    </xf>
    <xf numFmtId="5" fontId="12" fillId="1" borderId="13" xfId="0" applyNumberFormat="1" applyFont="1" applyFill="1" applyBorder="1" applyAlignment="1">
      <alignment/>
    </xf>
    <xf numFmtId="0" fontId="6" fillId="0" borderId="3" xfId="0" applyFont="1" applyBorder="1" applyAlignment="1" quotePrefix="1">
      <alignment horizontal="left"/>
    </xf>
    <xf numFmtId="5" fontId="1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/>
    </xf>
    <xf numFmtId="5" fontId="12" fillId="1" borderId="15" xfId="0" applyNumberFormat="1" applyFont="1" applyFill="1" applyBorder="1" applyAlignment="1">
      <alignment/>
    </xf>
    <xf numFmtId="5" fontId="12" fillId="1" borderId="12" xfId="0" applyNumberFormat="1" applyFont="1" applyFill="1" applyBorder="1" applyAlignment="1">
      <alignment/>
    </xf>
    <xf numFmtId="0" fontId="8" fillId="0" borderId="15" xfId="0" applyFont="1" applyBorder="1" applyAlignment="1">
      <alignment horizontal="centerContinuous"/>
    </xf>
    <xf numFmtId="6" fontId="13" fillId="0" borderId="0" xfId="0" applyNumberFormat="1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10" fontId="8" fillId="0" borderId="2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5" fontId="8" fillId="1" borderId="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1" borderId="11" xfId="0" applyFont="1" applyFill="1" applyBorder="1" applyAlignment="1">
      <alignment/>
    </xf>
    <xf numFmtId="9" fontId="12" fillId="0" borderId="0" xfId="0" applyNumberFormat="1" applyFont="1" applyBorder="1" applyAlignment="1">
      <alignment horizontal="center"/>
    </xf>
    <xf numFmtId="5" fontId="12" fillId="0" borderId="0" xfId="0" applyNumberFormat="1" applyFont="1" applyFill="1" applyBorder="1" applyAlignment="1">
      <alignment/>
    </xf>
    <xf numFmtId="0" fontId="8" fillId="1" borderId="9" xfId="0" applyFont="1" applyFill="1" applyBorder="1" applyAlignment="1">
      <alignment/>
    </xf>
    <xf numFmtId="5" fontId="8" fillId="0" borderId="5" xfId="0" applyNumberFormat="1" applyFont="1" applyFill="1" applyBorder="1" applyAlignment="1">
      <alignment/>
    </xf>
    <xf numFmtId="5" fontId="8" fillId="0" borderId="9" xfId="0" applyNumberFormat="1" applyFont="1" applyFill="1" applyBorder="1" applyAlignment="1">
      <alignment/>
    </xf>
    <xf numFmtId="5" fontId="12" fillId="0" borderId="16" xfId="0" applyNumberFormat="1" applyFont="1" applyBorder="1" applyAlignment="1">
      <alignment/>
    </xf>
    <xf numFmtId="5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14" fillId="0" borderId="0" xfId="0" applyFont="1" applyAlignment="1">
      <alignment/>
    </xf>
    <xf numFmtId="0" fontId="9" fillId="0" borderId="1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Fill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/>
      <protection locked="0"/>
    </xf>
    <xf numFmtId="6" fontId="8" fillId="0" borderId="5" xfId="0" applyNumberFormat="1" applyFont="1" applyBorder="1" applyAlignment="1" applyProtection="1">
      <alignment/>
      <protection locked="0"/>
    </xf>
    <xf numFmtId="9" fontId="6" fillId="0" borderId="0" xfId="0" applyNumberFormat="1" applyFont="1" applyBorder="1" applyAlignment="1" applyProtection="1">
      <alignment horizontal="left"/>
      <protection locked="0"/>
    </xf>
    <xf numFmtId="9" fontId="12" fillId="0" borderId="0" xfId="0" applyNumberFormat="1" applyFont="1" applyBorder="1" applyAlignment="1" applyProtection="1">
      <alignment horizontal="center"/>
      <protection locked="0"/>
    </xf>
    <xf numFmtId="5" fontId="12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Continuous"/>
      <protection locked="0"/>
    </xf>
    <xf numFmtId="0" fontId="8" fillId="0" borderId="5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/>
      <protection locked="0"/>
    </xf>
    <xf numFmtId="2" fontId="12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/>
    </xf>
    <xf numFmtId="5" fontId="12" fillId="0" borderId="15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/>
    </xf>
    <xf numFmtId="5" fontId="12" fillId="0" borderId="13" xfId="0" applyNumberFormat="1" applyFont="1" applyFill="1" applyBorder="1" applyAlignment="1" applyProtection="1">
      <alignment/>
      <protection locked="0"/>
    </xf>
    <xf numFmtId="5" fontId="12" fillId="0" borderId="4" xfId="0" applyNumberFormat="1" applyFont="1" applyBorder="1" applyAlignment="1" applyProtection="1">
      <alignment/>
      <protection locked="0"/>
    </xf>
    <xf numFmtId="5" fontId="12" fillId="0" borderId="13" xfId="0" applyNumberFormat="1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6" fontId="16" fillId="0" borderId="1" xfId="0" applyNumberFormat="1" applyFont="1" applyBorder="1" applyAlignment="1" applyProtection="1">
      <alignment/>
      <protection locked="0"/>
    </xf>
    <xf numFmtId="6" fontId="6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right"/>
      <protection locked="0"/>
    </xf>
    <xf numFmtId="6" fontId="6" fillId="0" borderId="0" xfId="0" applyNumberFormat="1" applyFont="1" applyBorder="1" applyAlignment="1" applyProtection="1">
      <alignment/>
      <protection locked="0"/>
    </xf>
    <xf numFmtId="2" fontId="6" fillId="0" borderId="13" xfId="0" applyNumberFormat="1" applyFont="1" applyBorder="1" applyAlignment="1" applyProtection="1">
      <alignment horizontal="right"/>
      <protection locked="0"/>
    </xf>
    <xf numFmtId="2" fontId="6" fillId="0" borderId="13" xfId="0" applyNumberFormat="1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6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5" fontId="12" fillId="0" borderId="1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 applyProtection="1">
      <alignment horizontal="center"/>
      <protection locked="0"/>
    </xf>
    <xf numFmtId="2" fontId="12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A26">
      <pane xSplit="6630" topLeftCell="F1" activePane="topRight" state="split"/>
      <selection pane="topLeft" activeCell="K24" sqref="K24"/>
      <selection pane="topRight" activeCell="K24" sqref="K24"/>
      <selection pane="topLeft" activeCell="L54" sqref="L54"/>
      <selection pane="topRight" activeCell="K29" sqref="K29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83</v>
      </c>
      <c r="K6" s="50"/>
    </row>
    <row r="7" spans="1:21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1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12</v>
      </c>
      <c r="M9" s="103" t="s">
        <v>14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90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89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</f>
        <v>12084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/>
      <c r="E15" s="113"/>
      <c r="F15" s="113"/>
      <c r="G15" s="113"/>
      <c r="H15" s="146">
        <v>0</v>
      </c>
      <c r="I15" s="147">
        <v>0</v>
      </c>
      <c r="J15" s="147">
        <v>0</v>
      </c>
      <c r="K15" s="135">
        <f>H15*7500</f>
        <v>0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H16*7500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>
        <v>0</v>
      </c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>
        <v>0</v>
      </c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28</v>
      </c>
      <c r="C20" s="130">
        <v>2</v>
      </c>
      <c r="D20" s="31" t="s">
        <v>29</v>
      </c>
      <c r="E20" s="31"/>
      <c r="F20" s="31"/>
      <c r="G20" s="31"/>
      <c r="H20" s="146">
        <f>SUM(H14:H19)</f>
        <v>1</v>
      </c>
      <c r="I20" s="146">
        <f>SUM(I14:I19)</f>
        <v>0</v>
      </c>
      <c r="J20" s="146">
        <f>SUM(J14:J19)</f>
        <v>0</v>
      </c>
      <c r="K20" s="137">
        <f>SUM(K14:K19)</f>
        <v>12084</v>
      </c>
      <c r="L20" s="91"/>
      <c r="M20" s="92"/>
      <c r="O20" s="52"/>
    </row>
    <row r="21" spans="1:15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>
      <c r="A22" s="5" t="s">
        <v>32</v>
      </c>
      <c r="B22" s="114"/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>
      <c r="A23" s="5" t="s">
        <v>34</v>
      </c>
      <c r="B23" s="131">
        <v>0</v>
      </c>
      <c r="C23" s="8" t="s">
        <v>35</v>
      </c>
      <c r="D23" s="31"/>
      <c r="E23" s="31"/>
      <c r="F23" s="31"/>
      <c r="G23" s="31"/>
      <c r="H23" s="146">
        <v>0</v>
      </c>
      <c r="I23" s="147"/>
      <c r="J23" s="147"/>
      <c r="K23" s="135">
        <f>H23*7500</f>
        <v>0</v>
      </c>
      <c r="L23" s="44"/>
      <c r="M23" s="26"/>
      <c r="O23" s="52"/>
    </row>
    <row r="24" spans="1:15" s="49" customFormat="1" ht="12" customHeigh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33">
        <v>0</v>
      </c>
      <c r="I24" s="134">
        <v>9</v>
      </c>
      <c r="J24" s="134">
        <v>3</v>
      </c>
      <c r="K24" s="135">
        <f>B24*(2200*I24+J24*4400)</f>
        <v>33000</v>
      </c>
      <c r="L24" s="44"/>
      <c r="M24" s="26"/>
      <c r="O24" s="52"/>
    </row>
    <row r="25" spans="1:15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/>
      <c r="K25" s="135">
        <v>0</v>
      </c>
      <c r="L25" s="44"/>
      <c r="M25" s="26"/>
      <c r="O25" s="52"/>
    </row>
    <row r="26" spans="1:15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45084</v>
      </c>
      <c r="L28" s="91"/>
      <c r="M28" s="92"/>
      <c r="O28" s="52"/>
    </row>
    <row r="29" spans="1:15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136">
        <f>K23*0.29+K24*0.035+0.29*K20</f>
        <v>4659.36</v>
      </c>
      <c r="L29" s="91"/>
      <c r="M29" s="92"/>
      <c r="O29" s="52"/>
    </row>
    <row r="30" spans="1:15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49743.36</v>
      </c>
      <c r="L30" s="91"/>
      <c r="M30" s="92"/>
      <c r="O30" s="52"/>
    </row>
    <row r="31" spans="1:15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138">
        <v>0</v>
      </c>
      <c r="L38" s="88"/>
      <c r="M38" s="89"/>
      <c r="O38" s="52"/>
    </row>
    <row r="39" spans="1:15" s="49" customFormat="1" ht="12" customHeigh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139">
        <v>3500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3500</v>
      </c>
      <c r="L41" s="91"/>
      <c r="M41" s="92"/>
      <c r="O41" s="52"/>
    </row>
    <row r="42" spans="1:15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87</v>
      </c>
      <c r="D54" s="129"/>
      <c r="E54" s="120"/>
      <c r="F54" s="121"/>
      <c r="G54" s="120"/>
      <c r="H54" s="122"/>
      <c r="I54" s="123"/>
      <c r="J54" s="122"/>
      <c r="K54" s="140">
        <v>17160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SUM(K49:K54)</f>
        <v>17160</v>
      </c>
      <c r="L55" s="91"/>
      <c r="M55" s="92"/>
      <c r="O55" s="52"/>
    </row>
    <row r="56" spans="1:15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70403.36</v>
      </c>
      <c r="L56" s="91"/>
      <c r="M56" s="92"/>
      <c r="O56" s="52"/>
    </row>
    <row r="57" spans="1:15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>
      <c r="A58" s="115"/>
      <c r="B58" s="116"/>
      <c r="C58" s="116"/>
      <c r="D58" s="117"/>
      <c r="E58" s="117"/>
      <c r="F58" s="124" t="s">
        <v>92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140">
        <f>0.37*(K30+K41)+0.068*K49</f>
        <v>19700.0432</v>
      </c>
      <c r="L59" s="41"/>
      <c r="M59" s="26"/>
      <c r="O59" s="52"/>
    </row>
    <row r="60" spans="1:15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90103.4032</v>
      </c>
      <c r="L60" s="91"/>
      <c r="M60" s="92"/>
      <c r="O60" s="52"/>
    </row>
    <row r="61" spans="1:15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90103.4032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  <selection activeCell="A1" sqref="A1:C1"/>
    </sheetView>
  </sheetViews>
  <sheetFormatPr defaultColWidth="9.00390625" defaultRowHeight="12.75"/>
  <sheetData>
    <row r="1" spans="1:3" ht="12.75">
      <c r="A1" s="105" t="s">
        <v>91</v>
      </c>
      <c r="B1" s="105"/>
      <c r="C1" s="105">
        <v>0.03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view="pageBreakPreview" zoomScaleSheetLayoutView="100" workbookViewId="0" topLeftCell="A24">
      <pane xSplit="10725" topLeftCell="I1" activePane="topLeft" state="split"/>
      <selection pane="topLeft" activeCell="A1" sqref="A1"/>
      <selection pane="topRight" activeCell="H20" sqref="H20"/>
      <selection pane="topLeft" activeCell="K29" sqref="K29"/>
      <selection pane="topRight" activeCell="M20" sqref="M20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6384" width="10.75390625" style="1" customWidth="1"/>
  </cols>
  <sheetData>
    <row r="1" spans="1:14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86</v>
      </c>
      <c r="K6" s="50"/>
    </row>
    <row r="7" spans="1:14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2</v>
      </c>
      <c r="M7" s="66"/>
      <c r="N7" s="49"/>
    </row>
    <row r="8" spans="1:14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</row>
    <row r="9" spans="1:14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12</v>
      </c>
      <c r="M9" s="103" t="s">
        <v>14</v>
      </c>
      <c r="N9" s="49"/>
    </row>
    <row r="10" spans="1:14" s="2" customFormat="1" ht="12" customHeight="1">
      <c r="A10" s="141"/>
      <c r="B10" s="108"/>
      <c r="C10" s="108"/>
      <c r="D10" s="144" t="s">
        <v>89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</row>
    <row r="11" spans="1:14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</row>
    <row r="12" spans="1:14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</row>
    <row r="13" spans="1:14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</row>
    <row r="14" spans="1:13" s="49" customFormat="1" ht="12" customHeight="1">
      <c r="A14" s="32">
        <v>1</v>
      </c>
      <c r="B14" s="111"/>
      <c r="C14" s="112"/>
      <c r="D14" s="113" t="s">
        <v>89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H14*12084*(1+Inflation!C1)</f>
        <v>12446.52</v>
      </c>
      <c r="L14" s="44"/>
      <c r="M14" s="26"/>
    </row>
    <row r="15" spans="1:13" s="49" customFormat="1" ht="12" customHeight="1">
      <c r="A15" s="32">
        <v>2</v>
      </c>
      <c r="B15" s="111"/>
      <c r="C15" s="112"/>
      <c r="D15" s="113"/>
      <c r="E15" s="113"/>
      <c r="F15" s="113"/>
      <c r="G15" s="113"/>
      <c r="H15" s="146">
        <v>0</v>
      </c>
      <c r="I15" s="147">
        <v>0</v>
      </c>
      <c r="J15" s="147">
        <v>0</v>
      </c>
      <c r="K15" s="135">
        <f>H15*7500*(1+Inflation!C1)</f>
        <v>0</v>
      </c>
      <c r="L15" s="44"/>
      <c r="M15" s="26"/>
    </row>
    <row r="16" spans="1:13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H16*6297*(1+Inflation!C1)</f>
        <v>0</v>
      </c>
      <c r="L16" s="44"/>
      <c r="M16" s="26"/>
    </row>
    <row r="17" spans="1:13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</row>
    <row r="18" spans="1:13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</row>
    <row r="19" spans="1:13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</row>
    <row r="20" spans="1:13" s="49" customFormat="1" ht="12" customHeight="1" thickBot="1">
      <c r="A20" s="32">
        <v>7</v>
      </c>
      <c r="B20" s="30" t="s">
        <v>28</v>
      </c>
      <c r="C20" s="130">
        <v>2</v>
      </c>
      <c r="D20" s="31" t="s">
        <v>29</v>
      </c>
      <c r="E20" s="31"/>
      <c r="F20" s="31"/>
      <c r="G20" s="31"/>
      <c r="H20" s="146">
        <f>SUM(H14:H18)</f>
        <v>1</v>
      </c>
      <c r="I20" s="146">
        <f>SUM(I14:I19)</f>
        <v>0</v>
      </c>
      <c r="J20" s="146">
        <f>SUM(J14:J19)</f>
        <v>0</v>
      </c>
      <c r="K20" s="137">
        <f>SUM(K14:K19)</f>
        <v>12446.52</v>
      </c>
      <c r="L20" s="91"/>
      <c r="M20" s="92"/>
    </row>
    <row r="21" spans="1:13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</row>
    <row r="22" spans="1:13" s="49" customFormat="1" ht="12" customHeight="1">
      <c r="A22" s="5" t="s">
        <v>32</v>
      </c>
      <c r="B22" s="114">
        <v>0</v>
      </c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</row>
    <row r="23" spans="1:13" s="49" customFormat="1" ht="12" customHeight="1">
      <c r="A23" s="5" t="s">
        <v>34</v>
      </c>
      <c r="B23" s="131">
        <v>0</v>
      </c>
      <c r="C23" s="8" t="s">
        <v>35</v>
      </c>
      <c r="D23" s="31"/>
      <c r="E23" s="31"/>
      <c r="F23" s="31"/>
      <c r="G23" s="31"/>
      <c r="H23" s="146">
        <v>0</v>
      </c>
      <c r="I23" s="147"/>
      <c r="J23" s="147"/>
      <c r="K23" s="135">
        <f>H23*7500*(1+Inflation!C1)</f>
        <v>0</v>
      </c>
      <c r="L23" s="44"/>
      <c r="M23" s="26"/>
    </row>
    <row r="24" spans="1:13" s="49" customFormat="1" ht="12" customHeigh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33"/>
      <c r="I24" s="134">
        <v>9</v>
      </c>
      <c r="J24" s="134">
        <v>3</v>
      </c>
      <c r="K24" s="135">
        <f>(1+Inflation!C1)*(I24*2200+J24*4400)</f>
        <v>33990</v>
      </c>
      <c r="L24" s="44"/>
      <c r="M24" s="26"/>
    </row>
    <row r="25" spans="1:13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</row>
    <row r="26" spans="1:13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</row>
    <row r="27" spans="1:13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</row>
    <row r="28" spans="1:13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46436.520000000004</v>
      </c>
      <c r="L28" s="91"/>
      <c r="M28" s="92"/>
    </row>
    <row r="29" spans="1:13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136">
        <f>K23*0.29+K24*0.035+K20*0.29</f>
        <v>4799.1408</v>
      </c>
      <c r="L29" s="91"/>
      <c r="M29" s="92"/>
    </row>
    <row r="30" spans="1:13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51235.660800000005</v>
      </c>
      <c r="L30" s="91"/>
      <c r="M30" s="92"/>
    </row>
    <row r="31" spans="1:13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</row>
    <row r="32" spans="1:13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</row>
    <row r="33" spans="1:13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</row>
    <row r="34" spans="1:13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</row>
    <row r="35" spans="1:13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</row>
    <row r="36" spans="1:13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</row>
    <row r="37" spans="1:13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</row>
    <row r="38" spans="1:13" s="49" customFormat="1" ht="12" customHeigh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138">
        <f>'FY2004'!K38*(1+Inflation!C1)</f>
        <v>0</v>
      </c>
      <c r="L38" s="88"/>
      <c r="M38" s="89"/>
    </row>
    <row r="39" spans="1:13" s="49" customFormat="1" ht="12" customHeigh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138">
        <f>'FY2004'!K39*(1+Inflation!C1)</f>
        <v>3605</v>
      </c>
      <c r="L39" s="16"/>
      <c r="M39" s="26"/>
    </row>
    <row r="40" spans="1:13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</row>
    <row r="41" spans="1:13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3605</v>
      </c>
      <c r="L41" s="91"/>
      <c r="M41" s="92"/>
    </row>
    <row r="42" spans="1:13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</row>
    <row r="43" spans="1:13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</row>
    <row r="44" spans="1:13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</row>
    <row r="45" spans="1:13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</row>
    <row r="46" spans="1:13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</row>
    <row r="47" spans="1:13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</row>
    <row r="48" spans="1:13" s="49" customFormat="1" ht="12" customHeigh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</row>
    <row r="49" spans="1:13" s="49" customFormat="1" ht="12" customHeigh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</row>
    <row r="50" spans="1:13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</row>
    <row r="51" spans="1:13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</row>
    <row r="52" spans="1:13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</row>
    <row r="53" spans="1:13" s="49" customFormat="1" ht="12" customHeigh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</row>
    <row r="54" spans="1:13" s="49" customFormat="1" ht="12" customHeight="1" thickBot="1">
      <c r="A54" s="27"/>
      <c r="B54" s="42">
        <v>6</v>
      </c>
      <c r="C54" s="13" t="s">
        <v>87</v>
      </c>
      <c r="D54" s="129"/>
      <c r="E54" s="120"/>
      <c r="F54" s="121"/>
      <c r="G54" s="120"/>
      <c r="H54" s="122"/>
      <c r="I54" s="123"/>
      <c r="J54" s="122"/>
      <c r="K54" s="140">
        <f>(1+Inflation!C1)*B24*'FY2004'!K54/'FY2004'!B24</f>
        <v>17674.8</v>
      </c>
      <c r="L54" s="41"/>
      <c r="M54" s="26"/>
    </row>
    <row r="55" spans="1:13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SUM(K49:K54)</f>
        <v>17674.8</v>
      </c>
      <c r="L55" s="91"/>
      <c r="M55" s="92"/>
    </row>
    <row r="56" spans="1:13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72515.4608</v>
      </c>
      <c r="L56" s="91"/>
      <c r="M56" s="92"/>
    </row>
    <row r="57" spans="1:13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</row>
    <row r="58" spans="1:13" s="49" customFormat="1" ht="12" customHeight="1">
      <c r="A58" s="115"/>
      <c r="B58" s="116"/>
      <c r="C58" s="116"/>
      <c r="D58" s="117"/>
      <c r="E58" s="117"/>
      <c r="F58" s="124" t="s">
        <v>92</v>
      </c>
      <c r="G58" s="125"/>
      <c r="H58" s="126"/>
      <c r="I58" s="116"/>
      <c r="J58" s="116"/>
      <c r="K58" s="71"/>
      <c r="L58" s="82"/>
      <c r="M58" s="84"/>
    </row>
    <row r="59" spans="1:13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140">
        <f>0.37*(K30+K41)+0.068*K49</f>
        <v>20291.044496000002</v>
      </c>
      <c r="L59" s="41"/>
      <c r="M59" s="26"/>
    </row>
    <row r="60" spans="1:13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92806.505296</v>
      </c>
      <c r="L60" s="91"/>
      <c r="M60" s="92"/>
    </row>
    <row r="61" spans="1:13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</row>
    <row r="62" spans="1:13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92806.505296</v>
      </c>
      <c r="L62" s="153"/>
      <c r="M62" s="92"/>
    </row>
  </sheetData>
  <printOptions horizontalCentered="1"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tabSelected="1" workbookViewId="0" topLeftCell="A1">
      <pane xSplit="3495" topLeftCell="H1" activePane="topLeft" state="split"/>
      <selection pane="topLeft" activeCell="B25" sqref="B25"/>
      <selection pane="topRight" activeCell="F1" sqref="F1"/>
      <selection pane="topLeft" activeCell="G6" sqref="G6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 t="s">
        <v>0</v>
      </c>
      <c r="G2" s="100" t="s">
        <v>1</v>
      </c>
      <c r="K2" s="50"/>
      <c r="L2" s="68" t="s">
        <v>2</v>
      </c>
    </row>
    <row r="3" spans="2:12" ht="15.75">
      <c r="B3" s="93" t="s">
        <v>3</v>
      </c>
      <c r="G3" s="98" t="s">
        <v>4</v>
      </c>
      <c r="K3" s="50"/>
      <c r="L3" s="68" t="s">
        <v>5</v>
      </c>
    </row>
    <row r="4" spans="2:12" ht="12" customHeight="1">
      <c r="B4" s="93" t="s">
        <v>6</v>
      </c>
      <c r="G4" s="99" t="s">
        <v>7</v>
      </c>
      <c r="K4" s="50"/>
      <c r="L4" s="68" t="s">
        <v>8</v>
      </c>
    </row>
    <row r="5" spans="11:12" ht="12" customHeight="1">
      <c r="K5" s="50"/>
      <c r="L5" s="68" t="s">
        <v>9</v>
      </c>
    </row>
    <row r="6" spans="7:11" ht="12" customHeight="1">
      <c r="G6" s="97" t="s">
        <v>93</v>
      </c>
      <c r="K6" s="50"/>
    </row>
    <row r="7" spans="1:21" s="2" customFormat="1" ht="12" customHeight="1">
      <c r="A7" s="67" t="s">
        <v>10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11</v>
      </c>
      <c r="L7" s="132">
        <v>4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84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12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13</v>
      </c>
      <c r="L9" s="155">
        <v>36</v>
      </c>
      <c r="M9" s="103" t="s">
        <v>14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89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15</v>
      </c>
      <c r="B11" s="4"/>
      <c r="C11" s="4"/>
      <c r="D11" s="14"/>
      <c r="E11" s="14"/>
      <c r="F11" s="14"/>
      <c r="G11" s="14"/>
      <c r="H11" s="77"/>
      <c r="I11" s="10" t="s">
        <v>16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17</v>
      </c>
      <c r="B12" s="4"/>
      <c r="C12" s="4"/>
      <c r="D12" s="14"/>
      <c r="E12" s="14"/>
      <c r="F12" s="14"/>
      <c r="G12" s="14"/>
      <c r="H12" s="39"/>
      <c r="I12" s="3" t="s">
        <v>18</v>
      </c>
      <c r="J12" s="19"/>
      <c r="K12" s="53" t="s">
        <v>19</v>
      </c>
      <c r="L12" s="55" t="s">
        <v>20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21</v>
      </c>
      <c r="I13" s="11" t="s">
        <v>22</v>
      </c>
      <c r="J13" s="11" t="s">
        <v>23</v>
      </c>
      <c r="K13" s="80" t="s">
        <v>24</v>
      </c>
      <c r="L13" s="58" t="s">
        <v>25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89</v>
      </c>
      <c r="E14" s="113"/>
      <c r="F14" s="113"/>
      <c r="G14" s="113"/>
      <c r="H14" s="146">
        <f>'FY2004'!H14+'FY2005'!H14</f>
        <v>2</v>
      </c>
      <c r="I14" s="147">
        <v>0</v>
      </c>
      <c r="J14" s="147">
        <v>0</v>
      </c>
      <c r="K14" s="135">
        <f>'FY2004'!K14+'FY2005'!K14</f>
        <v>24530.52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/>
      <c r="E15" s="113"/>
      <c r="F15" s="113"/>
      <c r="G15" s="113"/>
      <c r="H15" s="146">
        <f>'FY2004'!H15+'FY2005'!H15</f>
        <v>0</v>
      </c>
      <c r="I15" s="147">
        <v>0</v>
      </c>
      <c r="J15" s="147">
        <v>0</v>
      </c>
      <c r="K15" s="135">
        <f>'FY2004'!K15+'FY2005'!K15</f>
        <v>0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f>'FY2004'!H16+'FY2005'!H16</f>
        <v>0</v>
      </c>
      <c r="I16" s="147">
        <v>0</v>
      </c>
      <c r="J16" s="147">
        <v>0</v>
      </c>
      <c r="K16" s="135">
        <f>'FY2004'!K16+'FY2005'!K16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26</v>
      </c>
      <c r="B19" s="111"/>
      <c r="C19" s="8" t="s">
        <v>27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28</v>
      </c>
      <c r="C20" s="130">
        <v>2</v>
      </c>
      <c r="D20" s="31" t="s">
        <v>29</v>
      </c>
      <c r="E20" s="31"/>
      <c r="F20" s="31"/>
      <c r="G20" s="31"/>
      <c r="H20" s="146">
        <f>SUM(H14:H19)</f>
        <v>2</v>
      </c>
      <c r="I20" s="146">
        <f>SUM(I14:I19)</f>
        <v>0</v>
      </c>
      <c r="J20" s="146">
        <f>SUM(J14:J19)</f>
        <v>0</v>
      </c>
      <c r="K20" s="137">
        <f>SUM(K14:K19)</f>
        <v>24530.52</v>
      </c>
      <c r="L20" s="91"/>
      <c r="M20" s="92"/>
      <c r="O20" s="52"/>
    </row>
    <row r="21" spans="1:15" s="49" customFormat="1" ht="12" customHeight="1">
      <c r="A21" s="5" t="s">
        <v>30</v>
      </c>
      <c r="B21" s="8" t="s">
        <v>31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 thickBot="1">
      <c r="A22" s="5" t="s">
        <v>32</v>
      </c>
      <c r="B22" s="114">
        <v>0</v>
      </c>
      <c r="C22" s="8" t="s">
        <v>33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 thickBot="1">
      <c r="A23" s="5" t="s">
        <v>34</v>
      </c>
      <c r="B23" s="131">
        <v>0</v>
      </c>
      <c r="C23" s="8" t="s">
        <v>35</v>
      </c>
      <c r="D23" s="31"/>
      <c r="E23" s="31"/>
      <c r="F23" s="31"/>
      <c r="G23" s="31"/>
      <c r="H23" s="146">
        <v>0</v>
      </c>
      <c r="I23" s="147"/>
      <c r="J23" s="147"/>
      <c r="K23" s="90">
        <f>'FY2004'!K23+'FY2005'!K23</f>
        <v>0</v>
      </c>
      <c r="L23" s="44"/>
      <c r="M23" s="26"/>
      <c r="O23" s="52"/>
    </row>
    <row r="24" spans="1:15" s="49" customFormat="1" ht="12" customHeight="1" thickBot="1">
      <c r="A24" s="5" t="s">
        <v>36</v>
      </c>
      <c r="B24" s="114">
        <v>1</v>
      </c>
      <c r="C24" s="8" t="s">
        <v>37</v>
      </c>
      <c r="D24" s="31"/>
      <c r="E24" s="31"/>
      <c r="F24" s="31"/>
      <c r="G24" s="31"/>
      <c r="H24" s="156"/>
      <c r="I24" s="157">
        <f>'FY2004'!I24+'FY2005'!I24</f>
        <v>18</v>
      </c>
      <c r="J24" s="157">
        <f>'FY2004'!J24+'FY2005'!J24</f>
        <v>6</v>
      </c>
      <c r="K24" s="90">
        <f>'FY2004'!K24+'FY2005'!K24</f>
        <v>66990</v>
      </c>
      <c r="L24" s="44"/>
      <c r="M24" s="26"/>
      <c r="O24" s="52"/>
    </row>
    <row r="25" spans="1:15" s="49" customFormat="1" ht="12" customHeight="1">
      <c r="A25" s="5" t="s">
        <v>38</v>
      </c>
      <c r="B25" s="114">
        <v>0</v>
      </c>
      <c r="C25" s="8" t="s">
        <v>39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  <c r="O25" s="52"/>
    </row>
    <row r="26" spans="1:15" s="49" customFormat="1" ht="12" customHeight="1">
      <c r="A26" s="5" t="s">
        <v>40</v>
      </c>
      <c r="B26" s="114">
        <v>0</v>
      </c>
      <c r="C26" s="8" t="s">
        <v>41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26</v>
      </c>
      <c r="B27" s="114"/>
      <c r="C27" s="8" t="s">
        <v>42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43</v>
      </c>
      <c r="C28" s="8"/>
      <c r="D28" s="31"/>
      <c r="E28" s="31"/>
      <c r="F28" s="31"/>
      <c r="G28" s="31"/>
      <c r="H28" s="10"/>
      <c r="I28" s="28"/>
      <c r="J28" s="8"/>
      <c r="K28" s="90">
        <f>'FY2004'!K28+'FY2005'!K28</f>
        <v>91520.52</v>
      </c>
      <c r="L28" s="91"/>
      <c r="M28" s="92"/>
      <c r="O28" s="52"/>
    </row>
    <row r="29" spans="1:15" s="49" customFormat="1" ht="12" customHeight="1" thickBot="1">
      <c r="A29" s="5" t="s">
        <v>44</v>
      </c>
      <c r="B29" s="8" t="s">
        <v>45</v>
      </c>
      <c r="C29" s="8"/>
      <c r="D29" s="30"/>
      <c r="E29" s="30"/>
      <c r="F29" s="63"/>
      <c r="G29" s="63"/>
      <c r="H29" s="8"/>
      <c r="I29" s="28"/>
      <c r="J29" s="8"/>
      <c r="K29" s="90">
        <f>'FY2004'!K29+'FY2005'!K29</f>
        <v>9458.5008</v>
      </c>
      <c r="L29" s="91"/>
      <c r="M29" s="92"/>
      <c r="O29" s="52"/>
    </row>
    <row r="30" spans="1:15" s="49" customFormat="1" ht="12" customHeight="1" thickBot="1">
      <c r="A30" s="27"/>
      <c r="B30" s="13" t="s">
        <v>46</v>
      </c>
      <c r="C30" s="13"/>
      <c r="D30" s="21"/>
      <c r="E30" s="21"/>
      <c r="F30" s="21"/>
      <c r="G30" s="21"/>
      <c r="H30" s="13"/>
      <c r="I30" s="13"/>
      <c r="J30" s="13"/>
      <c r="K30" s="90">
        <f>'FY2004'!K30+'FY2005'!K30</f>
        <v>100979.0208</v>
      </c>
      <c r="L30" s="91"/>
      <c r="M30" s="92"/>
      <c r="O30" s="52"/>
    </row>
    <row r="31" spans="1:15" s="49" customFormat="1" ht="12" customHeight="1">
      <c r="A31" s="24" t="s">
        <v>47</v>
      </c>
      <c r="B31" s="4" t="s">
        <v>48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49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 thickBot="1">
      <c r="A38" s="27" t="s">
        <v>50</v>
      </c>
      <c r="B38" s="13" t="s">
        <v>51</v>
      </c>
      <c r="C38" s="13"/>
      <c r="D38" s="22"/>
      <c r="E38" s="22"/>
      <c r="F38" s="22" t="s">
        <v>52</v>
      </c>
      <c r="G38" s="21"/>
      <c r="H38" s="21"/>
      <c r="I38" s="21"/>
      <c r="J38" s="21"/>
      <c r="K38" s="90">
        <f>'FY2004'!K38+'FY2005'!K38+'FY2005'!K38</f>
        <v>0</v>
      </c>
      <c r="L38" s="88"/>
      <c r="M38" s="89"/>
      <c r="O38" s="52"/>
    </row>
    <row r="39" spans="1:15" s="49" customFormat="1" ht="12" customHeight="1" thickBot="1">
      <c r="A39" s="24"/>
      <c r="B39" s="54"/>
      <c r="C39" s="54"/>
      <c r="D39" s="65"/>
      <c r="E39" s="65"/>
      <c r="F39" s="34" t="s">
        <v>53</v>
      </c>
      <c r="G39" s="34"/>
      <c r="H39" s="15"/>
      <c r="I39" s="15"/>
      <c r="J39" s="15"/>
      <c r="K39" s="90">
        <f>'FY2004'!K39+'FY2005'!K39</f>
        <v>7105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54</v>
      </c>
      <c r="C41" s="17"/>
      <c r="D41" s="34"/>
      <c r="E41" s="34"/>
      <c r="F41" s="34"/>
      <c r="G41" s="34"/>
      <c r="H41" s="15"/>
      <c r="I41" s="15"/>
      <c r="J41" s="15"/>
      <c r="K41" s="90">
        <f>'FY2004'!K41+'FY2004'!K41</f>
        <v>7000</v>
      </c>
      <c r="L41" s="91"/>
      <c r="M41" s="92"/>
      <c r="O41" s="52"/>
    </row>
    <row r="42" spans="1:15" s="49" customFormat="1" ht="12" customHeight="1">
      <c r="A42" s="24" t="s">
        <v>55</v>
      </c>
      <c r="B42" s="4" t="s">
        <v>56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57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58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59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60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61</v>
      </c>
      <c r="C47" s="13"/>
      <c r="D47" s="22"/>
      <c r="E47" s="132">
        <v>0</v>
      </c>
      <c r="F47" s="22" t="s">
        <v>62</v>
      </c>
      <c r="G47" s="22" t="s">
        <v>63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 thickBot="1">
      <c r="A48" s="27" t="s">
        <v>64</v>
      </c>
      <c r="B48" s="13" t="s">
        <v>65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 thickBot="1">
      <c r="A49" s="27"/>
      <c r="B49" s="42">
        <v>1</v>
      </c>
      <c r="C49" s="13" t="s">
        <v>66</v>
      </c>
      <c r="D49" s="22"/>
      <c r="E49" s="22"/>
      <c r="F49" s="22"/>
      <c r="G49" s="22"/>
      <c r="H49" s="13"/>
      <c r="I49" s="43"/>
      <c r="J49" s="13"/>
      <c r="K49" s="90">
        <f>'FY2005'!K49+'FY2004'!K49</f>
        <v>0</v>
      </c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67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68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69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 thickBot="1">
      <c r="A53" s="27"/>
      <c r="B53" s="42">
        <v>5</v>
      </c>
      <c r="C53" s="13" t="s">
        <v>70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88</v>
      </c>
      <c r="D54" s="129"/>
      <c r="E54" s="120"/>
      <c r="F54" s="121"/>
      <c r="G54" s="120"/>
      <c r="H54" s="122"/>
      <c r="I54" s="123"/>
      <c r="J54" s="122"/>
      <c r="K54" s="90">
        <f>'FY2004'!K54+'FY2005'!K54</f>
        <v>34834.8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71</v>
      </c>
      <c r="D55" s="22"/>
      <c r="E55" s="22"/>
      <c r="F55" s="22"/>
      <c r="G55" s="22"/>
      <c r="H55" s="13"/>
      <c r="I55" s="43"/>
      <c r="J55" s="13"/>
      <c r="K55" s="90">
        <f>'FY2004'!K55+'FY2005'!K55</f>
        <v>34834.8</v>
      </c>
      <c r="L55" s="91"/>
      <c r="M55" s="92"/>
      <c r="O55" s="52"/>
    </row>
    <row r="56" spans="1:15" s="49" customFormat="1" ht="12" customHeight="1" thickBot="1">
      <c r="A56" s="27" t="s">
        <v>72</v>
      </c>
      <c r="B56" s="13" t="s">
        <v>73</v>
      </c>
      <c r="C56" s="13"/>
      <c r="D56" s="21"/>
      <c r="E56" s="21"/>
      <c r="F56" s="21"/>
      <c r="G56" s="21"/>
      <c r="H56" s="13"/>
      <c r="I56" s="43"/>
      <c r="J56" s="13"/>
      <c r="K56" s="90">
        <f>'FY2004'!K56+'FY2005'!K56</f>
        <v>142918.8208</v>
      </c>
      <c r="L56" s="91"/>
      <c r="M56" s="92"/>
      <c r="O56" s="52"/>
    </row>
    <row r="57" spans="1:15" s="49" customFormat="1" ht="12" customHeight="1">
      <c r="A57" s="24" t="s">
        <v>74</v>
      </c>
      <c r="B57" s="4" t="s">
        <v>75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 thickBot="1">
      <c r="A58" s="115"/>
      <c r="B58" s="116"/>
      <c r="C58" s="116"/>
      <c r="D58" s="117"/>
      <c r="E58" s="117"/>
      <c r="F58" s="124" t="s">
        <v>92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76</v>
      </c>
      <c r="C59" s="4"/>
      <c r="D59" s="23"/>
      <c r="E59" s="23"/>
      <c r="F59" s="154" t="s">
        <v>85</v>
      </c>
      <c r="G59" s="85"/>
      <c r="H59" s="86"/>
      <c r="I59" s="4"/>
      <c r="J59" s="4"/>
      <c r="K59" s="90">
        <f>'FY2004'!K59+'FY2005'!K59</f>
        <v>39991.087696</v>
      </c>
      <c r="L59" s="41"/>
      <c r="M59" s="26"/>
      <c r="O59" s="52"/>
    </row>
    <row r="60" spans="1:15" s="49" customFormat="1" ht="12" customHeight="1" thickBot="1">
      <c r="A60" s="27" t="s">
        <v>77</v>
      </c>
      <c r="B60" s="13" t="s">
        <v>78</v>
      </c>
      <c r="C60" s="13"/>
      <c r="D60" s="21"/>
      <c r="E60" s="21"/>
      <c r="F60" s="21"/>
      <c r="G60" s="21"/>
      <c r="H60" s="13"/>
      <c r="I60" s="43"/>
      <c r="J60" s="13"/>
      <c r="K60" s="90">
        <f>'FY2004'!K60+'FY2005'!K60</f>
        <v>182909.908496</v>
      </c>
      <c r="L60" s="91"/>
      <c r="M60" s="92"/>
      <c r="O60" s="52"/>
    </row>
    <row r="61" spans="1:15" s="49" customFormat="1" ht="12" customHeight="1" thickBot="1">
      <c r="A61" s="27" t="s">
        <v>79</v>
      </c>
      <c r="B61" s="13" t="s">
        <v>80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81</v>
      </c>
      <c r="B62" s="13" t="s">
        <v>82</v>
      </c>
      <c r="C62" s="13"/>
      <c r="D62" s="21"/>
      <c r="E62" s="21"/>
      <c r="F62" s="21"/>
      <c r="G62" s="21"/>
      <c r="H62" s="13"/>
      <c r="I62" s="43"/>
      <c r="J62" s="13"/>
      <c r="K62" s="90">
        <f>'FY2004'!K62+'FY2005'!K62</f>
        <v>182909.908496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Research</dc:creator>
  <cp:keywords/>
  <dc:description/>
  <cp:lastModifiedBy>cottrell</cp:lastModifiedBy>
  <cp:lastPrinted>2004-03-05T19:21:15Z</cp:lastPrinted>
  <dcterms:created xsi:type="dcterms:W3CDTF">2004-01-21T20:03:26Z</dcterms:created>
  <dcterms:modified xsi:type="dcterms:W3CDTF">2004-03-08T18:02:51Z</dcterms:modified>
  <cp:category/>
  <cp:version/>
  <cp:contentType/>
  <cp:contentStatus/>
</cp:coreProperties>
</file>